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Comps Model</author>
  </authors>
  <commentList>
    <comment ref="B7" authorId="0">
      <text>
        <r>
          <rPr>
            <sz val="10"/>
            <rFont val="Arial"/>
            <family val="2"/>
          </rPr>
          <t xml:space="preserve">Source: SpaceX S-1, filed 20-May-2026, SEC EDGAR (Acc-no 0001628280-26-036936). Space segment $4,086mm + Connectivity (Starlink) $11,387mm = $15,473mm FY2025 actual. Excludes AI (xAI/X) segment revenue of $3,201mm.</t>
        </r>
      </text>
    </comment>
    <comment ref="B8" authorId="0">
      <text>
        <r>
          <rPr>
            <sz val="10"/>
            <rFont val="Arial"/>
            <family val="2"/>
          </rPr>
          <t xml:space="preserve">Source: stockanalysis.com/stocks/rklb (S&amp;P Global MI), LTM Q2'25–Q1'26 to 31-Mar-2026, accessed 10-Jun-2026; underlying 10-Q filed May-2026</t>
        </r>
      </text>
    </comment>
    <comment ref="B9" authorId="0">
      <text>
        <r>
          <rPr>
            <sz val="10"/>
            <rFont val="Arial"/>
            <family val="2"/>
          </rPr>
          <t xml:space="preserve">Source: stockanalysis.com/stocks/asts quarterly financials (updated 11-May-2026), LTM to 31-Mar-2026, summed from 4 quarters; accessed 10-Jun-2026. Growth N/M: pre-commercial base (prior LTM $4.6mm)</t>
        </r>
      </text>
    </comment>
    <comment ref="B10" authorId="0">
      <text>
        <r>
          <rPr>
            <sz val="10"/>
            <rFont val="Arial"/>
            <family val="2"/>
          </rPr>
          <t xml:space="preserve">Source: stockanalysis.com/stocks/lunr (S&amp;P Global MI), LTM to 31-Mar-2026, accessed 10-Jun-2026. Growth driven by step-change Q1'26 ($186.7mm, +199% YoY)</t>
        </r>
      </text>
    </comment>
    <comment ref="B11" authorId="0">
      <text>
        <r>
          <rPr>
            <sz val="10"/>
            <rFont val="Arial"/>
            <family val="2"/>
          </rPr>
          <t xml:space="preserve">Source: stockanalysis.com/stocks/pl (S&amp;P Global MI), LTM to 30-Apr-2026 (FY ends Jan), accessed 10-Jun-2026. Net loss inflated by non-cash convertible/warrant fair-value remeasurement; LTM operating loss only $(89.7)mm</t>
        </r>
      </text>
    </comment>
    <comment ref="B12" authorId="0">
      <text>
        <r>
          <rPr>
            <sz val="10"/>
            <rFont val="Arial"/>
            <family val="2"/>
          </rPr>
          <t xml:space="preserve">Source: stockanalysis.com/stocks/irdm (S&amp;P Global MI), LTM to 31-Mar-2026, accessed 10-Jun-2026</t>
        </r>
      </text>
    </comment>
    <comment ref="B22" authorId="0">
      <text>
        <r>
          <rPr>
            <sz val="10"/>
            <rFont val="Arial"/>
            <family val="2"/>
          </rPr>
          <t xml:space="preserve">Source: Reported tender offer to insiders, late 2025, ~$800,000mm valuation (Bloomberg/CNBC via Wikipedia 'SpaceX', accessed 10-Jun-2026; recommend confirming primary source).</t>
        </r>
      </text>
    </comment>
    <comment ref="B23" authorId="0">
      <text>
        <r>
          <rPr>
            <sz val="10"/>
            <rFont val="Arial"/>
            <family val="2"/>
          </rPr>
          <t xml:space="preserve">Source: Implied SpaceX equity value in all-stock xAI acquisition, 2-Feb-2026 ($1,000,000mm SpaceX + $250,000mm xAI; CNBC 3-Feb-2026).</t>
        </r>
      </text>
    </comment>
    <comment ref="B24" authorId="0">
      <text>
        <r>
          <rPr>
            <sz val="10"/>
            <rFont val="Arial"/>
            <family val="2"/>
          </rPr>
          <t xml:space="preserve">Source: Upper bound of IPO valuation discussion: Bloomberg, 10-Mar-2026, 'Is SpaceX Worth $1.75 Trillion?'. No price range filed in S-1 as of 10-Jun-2026.</t>
        </r>
      </text>
    </comment>
    <comment ref="B25" authorId="0">
      <text>
        <r>
          <rPr>
            <sz val="10"/>
            <rFont val="Arial"/>
            <family val="2"/>
          </rPr>
          <t xml:space="preserve">Source: Market cap at $108.23 close 9-Jun-2026 (stockanalysis.com/stocks/rklb/statistics). Balance sheet 31-Mar-2026.</t>
        </r>
      </text>
    </comment>
    <comment ref="B26" authorId="0">
      <text>
        <r>
          <rPr>
            <sz val="10"/>
            <rFont val="Arial"/>
            <family val="2"/>
          </rPr>
          <t xml:space="preserve">Source: Market cap at $88.71 close 9-Jun-2026 (stockanalysis.com/stocks/asts/statistics). Caveat: multi-class share structure; fully-loaded cap may be ~$32.8bn on ~370mm total shares. Balance sheet 31-Mar-2026.</t>
        </r>
      </text>
    </comment>
    <comment ref="B27" authorId="0">
      <text>
        <r>
          <rPr>
            <sz val="10"/>
            <rFont val="Arial"/>
            <family val="2"/>
          </rPr>
          <t xml:space="preserve">Source: Market cap per stockanalysis.com/stocks/lunr/statistics (8-Jun-2026 close $29.74; 9-Jun close $27.47 implies ~$5,960mm). Balance sheet 31-Mar-2026.</t>
        </r>
      </text>
    </comment>
    <comment ref="B28" authorId="0">
      <text>
        <r>
          <rPr>
            <sz val="10"/>
            <rFont val="Arial"/>
            <family val="2"/>
          </rPr>
          <t xml:space="preserve">Source: Market cap per stockanalysis.com/stocks/pl/statistics (8-Jun-2026 close $32.74; 9-Jun close $31.17 implies ~$11,110mm). Balance sheet 30-Apr-2026.</t>
        </r>
      </text>
    </comment>
    <comment ref="B29" authorId="0">
      <text>
        <r>
          <rPr>
            <sz val="10"/>
            <rFont val="Arial"/>
            <family val="2"/>
          </rPr>
          <t xml:space="preserve">Source: Market cap per stockanalysis.com/stocks/irdm/statistics (8-Jun-2026 close $47.48; 9-Jun close $45.10 implies ~$4,770mm). Balance sheet 31-Mar-2026.</t>
        </r>
      </text>
    </comment>
    <comment ref="C7" authorId="0">
      <text>
        <r>
          <rPr>
            <sz val="10"/>
            <rFont val="Arial"/>
            <family val="2"/>
          </rPr>
          <t xml:space="preserve">Estimate: core FY2025 actual $15,473mm vs Payload Research FY2024 estimate ~$13,100mm (payloadspace.com, 29-Jan-2025). Growth partly estimate-based; Connectivity segment alone grew +49.8% YoY per S-1.</t>
        </r>
      </text>
    </comment>
    <comment ref="C8" authorId="0">
      <text>
        <r>
          <rPr>
            <sz val="10"/>
            <rFont val="Arial"/>
            <family val="2"/>
          </rPr>
          <t xml:space="preserve">Source: stockanalysis.com/stocks/rklb (S&amp;P Global MI), LTM Q2'25–Q1'26 to 31-Mar-2026, accessed 10-Jun-2026; underlying 10-Q filed May-2026</t>
        </r>
      </text>
    </comment>
    <comment ref="C9" authorId="0">
      <text>
        <r>
          <rPr>
            <sz val="10"/>
            <rFont val="Arial"/>
            <family val="2"/>
          </rPr>
          <t xml:space="preserve">Source: stockanalysis.com/stocks/asts quarterly financials (updated 11-May-2026), LTM to 31-Mar-2026, summed from 4 quarters; accessed 10-Jun-2026. Growth N/M: pre-commercial base (prior LTM $4.6mm)</t>
        </r>
      </text>
    </comment>
    <comment ref="C10" authorId="0">
      <text>
        <r>
          <rPr>
            <sz val="10"/>
            <rFont val="Arial"/>
            <family val="2"/>
          </rPr>
          <t xml:space="preserve">Source: stockanalysis.com/stocks/lunr (S&amp;P Global MI), LTM to 31-Mar-2026, accessed 10-Jun-2026. Growth driven by step-change Q1'26 ($186.7mm, +199% YoY)</t>
        </r>
      </text>
    </comment>
    <comment ref="C11" authorId="0">
      <text>
        <r>
          <rPr>
            <sz val="10"/>
            <rFont val="Arial"/>
            <family val="2"/>
          </rPr>
          <t xml:space="preserve">Source: stockanalysis.com/stocks/pl (S&amp;P Global MI), LTM to 30-Apr-2026 (FY ends Jan), accessed 10-Jun-2026. Net loss inflated by non-cash convertible/warrant fair-value remeasurement; LTM operating loss only $(89.7)mm</t>
        </r>
      </text>
    </comment>
    <comment ref="C12" authorId="0">
      <text>
        <r>
          <rPr>
            <sz val="10"/>
            <rFont val="Arial"/>
            <family val="2"/>
          </rPr>
          <t xml:space="preserve">Source: stockanalysis.com/stocks/irdm (S&amp;P Global MI), LTM to 31-Mar-2026, accessed 10-Jun-2026</t>
        </r>
      </text>
    </comment>
    <comment ref="C22" authorId="0">
      <text>
        <r>
          <rPr>
            <sz val="10"/>
            <rFont val="Arial"/>
            <family val="2"/>
          </rPr>
          <t xml:space="preserve">Assumption: net debt set to zero (EV = equity value). S-1 flags substantial indebtedness (largely xAI/X-related) but no clean core net-debt figure extractable; treat multiples as indicative.</t>
        </r>
      </text>
    </comment>
    <comment ref="C23" authorId="0">
      <text>
        <r>
          <rPr>
            <sz val="10"/>
            <rFont val="Arial"/>
            <family val="2"/>
          </rPr>
          <t xml:space="preserve">Assumption: net debt set to zero (EV = equity value). S-1 flags substantial indebtedness (largely xAI/X-related) but no clean core net-debt figure extractable; treat multiples as indicative.</t>
        </r>
      </text>
    </comment>
    <comment ref="C24" authorId="0">
      <text>
        <r>
          <rPr>
            <sz val="10"/>
            <rFont val="Arial"/>
            <family val="2"/>
          </rPr>
          <t xml:space="preserve">Assumption: net debt set to zero (EV = equity value). S-1 flags substantial indebtedness (largely xAI/X-related) but no clean core net-debt figure extractable; treat multiples as indicative.</t>
        </r>
      </text>
    </comment>
    <comment ref="C25" authorId="0">
      <text>
        <r>
          <rPr>
            <sz val="10"/>
            <rFont val="Arial"/>
            <family val="2"/>
          </rPr>
          <t xml:space="preserve">Source: Market cap at $108.23 close 9-Jun-2026 (stockanalysis.com/stocks/rklb/statistics). Balance sheet 31-Mar-2026.</t>
        </r>
      </text>
    </comment>
    <comment ref="C26" authorId="0">
      <text>
        <r>
          <rPr>
            <sz val="10"/>
            <rFont val="Arial"/>
            <family val="2"/>
          </rPr>
          <t xml:space="preserve">Source: Market cap at $88.71 close 9-Jun-2026 (stockanalysis.com/stocks/asts/statistics). Caveat: multi-class share structure; fully-loaded cap may be ~$32.8bn on ~370mm total shares. Balance sheet 31-Mar-2026.</t>
        </r>
      </text>
    </comment>
    <comment ref="C27" authorId="0">
      <text>
        <r>
          <rPr>
            <sz val="10"/>
            <rFont val="Arial"/>
            <family val="2"/>
          </rPr>
          <t xml:space="preserve">Source: Market cap per stockanalysis.com/stocks/lunr/statistics (8-Jun-2026 close $29.74; 9-Jun close $27.47 implies ~$5,960mm). Balance sheet 31-Mar-2026.</t>
        </r>
      </text>
    </comment>
    <comment ref="C28" authorId="0">
      <text>
        <r>
          <rPr>
            <sz val="10"/>
            <rFont val="Arial"/>
            <family val="2"/>
          </rPr>
          <t xml:space="preserve">Source: Market cap per stockanalysis.com/stocks/pl/statistics (8-Jun-2026 close $32.74; 9-Jun close $31.17 implies ~$11,110mm). Balance sheet 30-Apr-2026.</t>
        </r>
      </text>
    </comment>
    <comment ref="C29" authorId="0">
      <text>
        <r>
          <rPr>
            <sz val="10"/>
            <rFont val="Arial"/>
            <family val="2"/>
          </rPr>
          <t xml:space="preserve">Source: Market cap per stockanalysis.com/stocks/irdm/statistics (8-Jun-2026 close $47.48; 9-Jun close $45.10 implies ~$4,770mm). Balance sheet 31-Mar-2026.</t>
        </r>
      </text>
    </comment>
    <comment ref="D7" authorId="0">
      <text>
        <r>
          <rPr>
            <sz val="10"/>
            <rFont val="Arial"/>
            <family val="2"/>
          </rPr>
          <t xml:space="preserve">Not disclosed at core-segment level in S-1 prospectus summary.</t>
        </r>
      </text>
    </comment>
    <comment ref="D8" authorId="0">
      <text>
        <r>
          <rPr>
            <sz val="10"/>
            <rFont val="Arial"/>
            <family val="2"/>
          </rPr>
          <t xml:space="preserve">Source: stockanalysis.com/stocks/rklb (S&amp;P Global MI), LTM Q2'25–Q1'26 to 31-Mar-2026, accessed 10-Jun-2026; underlying 10-Q filed May-2026</t>
        </r>
      </text>
    </comment>
    <comment ref="D9" authorId="0">
      <text>
        <r>
          <rPr>
            <sz val="10"/>
            <rFont val="Arial"/>
            <family val="2"/>
          </rPr>
          <t xml:space="preserve">Source: stockanalysis.com/stocks/asts quarterly financials (updated 11-May-2026), LTM to 31-Mar-2026, summed from 4 quarters; accessed 10-Jun-2026. Growth N/M: pre-commercial base (prior LTM $4.6mm)</t>
        </r>
      </text>
    </comment>
    <comment ref="D10" authorId="0">
      <text>
        <r>
          <rPr>
            <sz val="10"/>
            <rFont val="Arial"/>
            <family val="2"/>
          </rPr>
          <t xml:space="preserve">Source: stockanalysis.com/stocks/lunr (S&amp;P Global MI), LTM to 31-Mar-2026, accessed 10-Jun-2026. Growth driven by step-change Q1'26 ($186.7mm, +199% YoY)</t>
        </r>
      </text>
    </comment>
    <comment ref="D11" authorId="0">
      <text>
        <r>
          <rPr>
            <sz val="10"/>
            <rFont val="Arial"/>
            <family val="2"/>
          </rPr>
          <t xml:space="preserve">Source: stockanalysis.com/stocks/pl (S&amp;P Global MI), LTM to 30-Apr-2026 (FY ends Jan), accessed 10-Jun-2026. Net loss inflated by non-cash convertible/warrant fair-value remeasurement; LTM operating loss only $(89.7)mm</t>
        </r>
      </text>
    </comment>
    <comment ref="D12" authorId="0">
      <text>
        <r>
          <rPr>
            <sz val="10"/>
            <rFont val="Arial"/>
            <family val="2"/>
          </rPr>
          <t xml:space="preserve">Source: stockanalysis.com/stocks/irdm (S&amp;P Global MI), LTM to 31-Mar-2026, accessed 10-Jun-2026</t>
        </r>
      </text>
    </comment>
    <comment ref="D22" authorId="0">
      <text>
        <r>
          <rPr>
            <sz val="10"/>
            <rFont val="Arial"/>
            <family val="2"/>
          </rPr>
          <t xml:space="preserve">Assumption: see Total Debt comment.</t>
        </r>
      </text>
    </comment>
    <comment ref="D23" authorId="0">
      <text>
        <r>
          <rPr>
            <sz val="10"/>
            <rFont val="Arial"/>
            <family val="2"/>
          </rPr>
          <t xml:space="preserve">Assumption: see Total Debt comment.</t>
        </r>
      </text>
    </comment>
    <comment ref="D24" authorId="0">
      <text>
        <r>
          <rPr>
            <sz val="10"/>
            <rFont val="Arial"/>
            <family val="2"/>
          </rPr>
          <t xml:space="preserve">Assumption: see Total Debt comment.</t>
        </r>
      </text>
    </comment>
    <comment ref="D25" authorId="0">
      <text>
        <r>
          <rPr>
            <sz val="10"/>
            <rFont val="Arial"/>
            <family val="2"/>
          </rPr>
          <t xml:space="preserve">Source: Market cap at $108.23 close 9-Jun-2026 (stockanalysis.com/stocks/rklb/statistics). Balance sheet 31-Mar-2026.</t>
        </r>
      </text>
    </comment>
    <comment ref="D26" authorId="0">
      <text>
        <r>
          <rPr>
            <sz val="10"/>
            <rFont val="Arial"/>
            <family val="2"/>
          </rPr>
          <t xml:space="preserve">Source: Market cap at $88.71 close 9-Jun-2026 (stockanalysis.com/stocks/asts/statistics). Caveat: multi-class share structure; fully-loaded cap may be ~$32.8bn on ~370mm total shares. Balance sheet 31-Mar-2026.</t>
        </r>
      </text>
    </comment>
    <comment ref="D27" authorId="0">
      <text>
        <r>
          <rPr>
            <sz val="10"/>
            <rFont val="Arial"/>
            <family val="2"/>
          </rPr>
          <t xml:space="preserve">Source: Market cap per stockanalysis.com/stocks/lunr/statistics (8-Jun-2026 close $29.74; 9-Jun close $27.47 implies ~$5,960mm). Balance sheet 31-Mar-2026.</t>
        </r>
      </text>
    </comment>
    <comment ref="D28" authorId="0">
      <text>
        <r>
          <rPr>
            <sz val="10"/>
            <rFont val="Arial"/>
            <family val="2"/>
          </rPr>
          <t xml:space="preserve">Source: Market cap per stockanalysis.com/stocks/pl/statistics (8-Jun-2026 close $32.74; 9-Jun close $31.17 implies ~$11,110mm). Balance sheet 30-Apr-2026.</t>
        </r>
      </text>
    </comment>
    <comment ref="D29" authorId="0">
      <text>
        <r>
          <rPr>
            <sz val="10"/>
            <rFont val="Arial"/>
            <family val="2"/>
          </rPr>
          <t xml:space="preserve">Source: Market cap per stockanalysis.com/stocks/irdm/statistics (8-Jun-2026 close $47.48; 9-Jun close $45.10 implies ~$4,770mm). Balance sheet 31-Mar-2026.</t>
        </r>
      </text>
    </comment>
    <comment ref="F7" authorId="0">
      <text>
        <r>
          <rPr>
            <sz val="10"/>
            <rFont val="Arial"/>
            <family val="2"/>
          </rPr>
          <t xml:space="preserve">Source: SpaceX S-1 (20-May-2026): FY2025 segment Adjusted EBITDA — Connectivity +$7,168mm, Space +$653mm = $7,821mm core. Consolidated (incl. AI) Adj. EBITDA was $6,584mm. Company-adjusted measure; peers shown on GAAP-derived EBITDA.</t>
        </r>
      </text>
    </comment>
    <comment ref="F8" authorId="0">
      <text>
        <r>
          <rPr>
            <sz val="10"/>
            <rFont val="Arial"/>
            <family val="2"/>
          </rPr>
          <t xml:space="preserve">Source: stockanalysis.com/stocks/rklb (S&amp;P Global MI), LTM Q2'25–Q1'26 to 31-Mar-2026, accessed 10-Jun-2026; underlying 10-Q filed May-2026. GAAP-derived EBITDA (S&amp;P standardized), not company-adjusted.</t>
        </r>
      </text>
    </comment>
    <comment ref="F9" authorId="0">
      <text>
        <r>
          <rPr>
            <sz val="10"/>
            <rFont val="Arial"/>
            <family val="2"/>
          </rPr>
          <t xml:space="preserve">Source: stockanalysis.com/stocks/asts quarterly financials (updated 11-May-2026), LTM to 31-Mar-2026, summed from 4 quarters; accessed 10-Jun-2026. Growth N/M: pre-commercial base (prior LTM $4.6mm). GAAP-derived EBITDA (S&amp;P standardized), not company-adjusted.</t>
        </r>
      </text>
    </comment>
    <comment ref="F10" authorId="0">
      <text>
        <r>
          <rPr>
            <sz val="10"/>
            <rFont val="Arial"/>
            <family val="2"/>
          </rPr>
          <t xml:space="preserve">Source: stockanalysis.com/stocks/lunr (S&amp;P Global MI), LTM to 31-Mar-2026, accessed 10-Jun-2026. Growth driven by step-change Q1'26 ($186.7mm, +199% YoY). GAAP-derived EBITDA (S&amp;P standardized), not company-adjusted.</t>
        </r>
      </text>
    </comment>
    <comment ref="F11" authorId="0">
      <text>
        <r>
          <rPr>
            <sz val="10"/>
            <rFont val="Arial"/>
            <family val="2"/>
          </rPr>
          <t xml:space="preserve">Source: stockanalysis.com/stocks/pl (S&amp;P Global MI), LTM to 30-Apr-2026 (FY ends Jan), accessed 10-Jun-2026. Net loss inflated by non-cash convertible/warrant fair-value remeasurement; LTM operating loss only $(89.7)mm. GAAP-derived EBITDA (S&amp;P standardized), not company-adjusted.</t>
        </r>
      </text>
    </comment>
    <comment ref="F12" authorId="0">
      <text>
        <r>
          <rPr>
            <sz val="10"/>
            <rFont val="Arial"/>
            <family val="2"/>
          </rPr>
          <t xml:space="preserve">Source: stockanalysis.com/stocks/irdm (S&amp;P Global MI), LTM to 31-Mar-2026, accessed 10-Jun-2026. GAAP-derived EBITDA (S&amp;P standardized), not company-adjusted.</t>
        </r>
      </text>
    </comment>
    <comment ref="H7" authorId="0">
      <text>
        <r>
          <rPr>
            <sz val="10"/>
            <rFont val="Arial"/>
            <family val="2"/>
          </rPr>
          <t xml:space="preserve">Core-segment net income not disclosed. Consolidated FY2025 net loss ~$(4,900)mm incl. xAI/X (S-1).</t>
        </r>
      </text>
    </comment>
    <comment ref="H8" authorId="0">
      <text>
        <r>
          <rPr>
            <sz val="10"/>
            <rFont val="Arial"/>
            <family val="2"/>
          </rPr>
          <t xml:space="preserve">Source: stockanalysis.com/stocks/rklb (S&amp;P Global MI), LTM Q2'25–Q1'26 to 31-Mar-2026, accessed 10-Jun-2026; underlying 10-Q filed May-2026</t>
        </r>
      </text>
    </comment>
    <comment ref="H9" authorId="0">
      <text>
        <r>
          <rPr>
            <sz val="10"/>
            <rFont val="Arial"/>
            <family val="2"/>
          </rPr>
          <t xml:space="preserve">Source: stockanalysis.com/stocks/asts quarterly financials (updated 11-May-2026), LTM to 31-Mar-2026, summed from 4 quarters; accessed 10-Jun-2026. Growth N/M: pre-commercial base (prior LTM $4.6mm)</t>
        </r>
      </text>
    </comment>
    <comment ref="H10" authorId="0">
      <text>
        <r>
          <rPr>
            <sz val="10"/>
            <rFont val="Arial"/>
            <family val="2"/>
          </rPr>
          <t xml:space="preserve">Source: stockanalysis.com/stocks/lunr (S&amp;P Global MI), LTM to 31-Mar-2026, accessed 10-Jun-2026. Growth driven by step-change Q1'26 ($186.7mm, +199% YoY)</t>
        </r>
      </text>
    </comment>
    <comment ref="H11" authorId="0">
      <text>
        <r>
          <rPr>
            <sz val="10"/>
            <rFont val="Arial"/>
            <family val="2"/>
          </rPr>
          <t xml:space="preserve">Source: stockanalysis.com/stocks/pl (S&amp;P Global MI), LTM to 30-Apr-2026 (FY ends Jan), accessed 10-Jun-2026. Net loss inflated by non-cash convertible/warrant fair-value remeasurement; LTM operating loss only $(89.7)mm</t>
        </r>
      </text>
    </comment>
    <comment ref="H12" authorId="0">
      <text>
        <r>
          <rPr>
            <sz val="10"/>
            <rFont val="Arial"/>
            <family val="2"/>
          </rPr>
          <t xml:space="preserve">Source: stockanalysis.com/stocks/irdm (S&amp;P Global MI), LTM to 31-Mar-2026, accessed 10-Jun-2026</t>
        </r>
      </text>
    </comment>
    <comment ref="H22" authorId="0">
      <text>
        <r>
          <rPr>
            <sz val="10"/>
            <rFont val="Arial"/>
            <family val="2"/>
          </rPr>
          <t xml:space="preserve">Consolidated FY2025 net loss (~$(4.9)bn incl. xAI); P/E not meaningful.</t>
        </r>
      </text>
    </comment>
    <comment ref="H23" authorId="0">
      <text>
        <r>
          <rPr>
            <sz val="10"/>
            <rFont val="Arial"/>
            <family val="2"/>
          </rPr>
          <t xml:space="preserve">Consolidated FY2025 net loss (~$(4.9)bn incl. xAI); P/E not meaningful.</t>
        </r>
      </text>
    </comment>
    <comment ref="H24" authorId="0">
      <text>
        <r>
          <rPr>
            <sz val="10"/>
            <rFont val="Arial"/>
            <family val="2"/>
          </rPr>
          <t xml:space="preserve">Consolidated FY2025 net loss (~$(4.9)bn incl. xAI); P/E not meaningful.</t>
        </r>
      </text>
    </comment>
  </commentList>
</comments>
</file>

<file path=xl/sharedStrings.xml><?xml version="1.0" encoding="utf-8"?>
<sst xmlns="http://schemas.openxmlformats.org/spreadsheetml/2006/main" count="59" uniqueCount="43">
  <si>
    <t xml:space="preserve">SPACE SECTOR — COMPARABLE COMPANY ANALYSIS: SPACEX VALUATION CHECK</t>
  </si>
  <si>
    <t xml:space="preserve">SpaceX (private; S-1 filed 20-May-2026) vs. Rocket Lab (RKLB) • AST SpaceMobile (ASTS) • Intuitive Machines (LUNR) • Planet Labs (PL) • Iridium (IRDM)</t>
  </si>
  <si>
    <t xml:space="preserve">As of 10-Jun-2026 | All figures in USD millions except ratios and multiples | SpaceX shown on core basis (Space + Connectivity segments, excl. xAI/AI segment)</t>
  </si>
  <si>
    <t xml:space="preserve">OPERATING STATISTICS &amp; FINANCIAL METRICS</t>
  </si>
  <si>
    <t xml:space="preserve">Company</t>
  </si>
  <si>
    <t xml:space="preserve">Revenue ($mm)</t>
  </si>
  <si>
    <t xml:space="preserve">Rev Growth (YoY)</t>
  </si>
  <si>
    <t xml:space="preserve">Gross Profit ($mm)</t>
  </si>
  <si>
    <t xml:space="preserve">Gross Margin</t>
  </si>
  <si>
    <t xml:space="preserve">EBITDA ($mm)</t>
  </si>
  <si>
    <t xml:space="preserve">EBITDA Margin</t>
  </si>
  <si>
    <t xml:space="preserve">Net Income ($mm)</t>
  </si>
  <si>
    <t xml:space="preserve">SpaceX (core, FY2025A)</t>
  </si>
  <si>
    <t xml:space="preserve">n/d</t>
  </si>
  <si>
    <t xml:space="preserve">Rocket Lab (RKLB)</t>
  </si>
  <si>
    <t xml:space="preserve">AST SpaceMobile (ASTS)</t>
  </si>
  <si>
    <t xml:space="preserve">N/M</t>
  </si>
  <si>
    <t xml:space="preserve">Intuitive Machines (LUNR)</t>
  </si>
  <si>
    <t xml:space="preserve">Planet Labs (PL)</t>
  </si>
  <si>
    <t xml:space="preserve">Iridium (IRDM)</t>
  </si>
  <si>
    <t xml:space="preserve">Maximum (peers)</t>
  </si>
  <si>
    <t xml:space="preserve">75th Percentile (peers)</t>
  </si>
  <si>
    <t xml:space="preserve">Median (peers)</t>
  </si>
  <si>
    <t xml:space="preserve">25th Percentile (peers)</t>
  </si>
  <si>
    <t xml:space="preserve">Minimum (peers)</t>
  </si>
  <si>
    <t xml:space="preserve">VALUATION MULTIPLES</t>
  </si>
  <si>
    <t xml:space="preserve">Equity Value ($mm)</t>
  </si>
  <si>
    <t xml:space="preserve">Total Debt ($mm)</t>
  </si>
  <si>
    <t xml:space="preserve">Cash + ST Inv ($mm)</t>
  </si>
  <si>
    <t xml:space="preserve">Enterprise Value ($mm)</t>
  </si>
  <si>
    <t xml:space="preserve">EV / Revenue</t>
  </si>
  <si>
    <t xml:space="preserve">EV / EBITDA</t>
  </si>
  <si>
    <t xml:space="preserve">P / E</t>
  </si>
  <si>
    <t xml:space="preserve">SpaceX @ $800B (Dec-25 tender)</t>
  </si>
  <si>
    <t xml:space="preserve">SpaceX @ $1.0T (xAI deal implied)</t>
  </si>
  <si>
    <t xml:space="preserve">SpaceX @ $1.75T (IPO chatter)</t>
  </si>
  <si>
    <t xml:space="preserve">NOTES &amp; METHODOLOGY</t>
  </si>
  <si>
    <t xml:space="preserve">• Data sources: SpaceX S-1 (SEC EDGAR, filed 20-May-2026) for SpaceX FY2025 actuals; stockanalysis.com (S&amp;P Global Market Intelligence) for peer LTM financials and market data, accessed 10-Jun-2026; Payload Research for pre-S-1 SpaceX 2024 revenue estimate. S&amp;P Kensho / FactSet / Daloopa MCP feeds were not available; figures below institutional audit standard — verify before external use.</t>
  </si>
  <si>
    <t xml:space="preserve">• SpaceX basis: 'core' = Space (launch/Dragon/Starship) + Connectivity (Starlink/Starshield) segments only, excluding the AI segment (xAI/X, consolidated retrospectively after the 2-Feb-2026 all-stock acquisition). Core FY2025 revenue $15,473mm; core segment Adj. EBITDA $7,821mm.</t>
  </si>
  <si>
    <t xml:space="preserve">• Enterprise Value = equity value + total debt − (cash + short-term investments). SpaceX EV assumes zero net debt (no clean disclosure); actual indebtedness (largely xAI/X-related) would raise EV and multiples.</t>
  </si>
  <si>
    <t xml:space="preserve">• EBITDA basis mismatch: SpaceX uses company-reported Adjusted EBITDA; peers use S&amp;P-standardized GAAP-derived EBITDA. EV/EBITDA only meaningful for IRDM among peers (others EBITDA-negative).</t>
  </si>
  <si>
    <t xml:space="preserve">• Peer statistics (max/quartiles/median/min) computed over the five public peers only; SpaceX scenarios excluded. ASTS revenue growth shown N/M (pre-commercial prior-year base). Comparability caveat: no public company matches SpaceX's vertically integrated launch + constellation model; RKLB is the closest analogue.</t>
  </si>
  <si>
    <t xml:space="preserve">• Key reading: at the $800B tender mark, SpaceX core EV/Revenue (~52x) sits between PL (~34x) and RKLB (~90x) despite SpaceX being EBITDA-positive at scale; at $1.75T (~113x) it would price above every profitable-revenue peer multiple except ASTS's pre-commercial ~316x.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</si>
</sst>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%;\(0.0%\)"/>
    <numFmt numFmtId="167" formatCode="0.0\x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1"/>
    </font>
    <font>
      <sz val="11"/>
      <name val="Times New Roman"/>
      <family val="0"/>
      <charset val="1"/>
    </font>
    <font>
      <i val="true"/>
      <sz val="10"/>
      <name val="Times New Roman"/>
      <family val="0"/>
      <charset val="1"/>
    </font>
    <font>
      <b val="true"/>
      <sz val="12"/>
      <color rgb="FFFFFFFF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1"/>
      <color rgb="FF0000FF"/>
      <name val="Times New Roman"/>
      <family val="0"/>
      <charset val="1"/>
    </font>
    <font>
      <sz val="11"/>
      <color rgb="FF0000FF"/>
      <name val="Times New Roman"/>
      <family val="0"/>
      <charset val="1"/>
    </font>
    <font>
      <b val="true"/>
      <i val="true"/>
      <sz val="11"/>
      <name val="Times New Roman"/>
      <family val="0"/>
      <charset val="1"/>
    </font>
    <font>
      <sz val="10"/>
      <name val="Times New Roman"/>
      <family val="0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8" min="2" style="0" width="15"/>
  </cols>
  <sheetData>
    <row r="1" customFormat="false" ht="19.5" hidden="false" customHeight="true" outlineLevel="0" collapsed="false">
      <c r="A1" s="1" t="s">
        <v>0</v>
      </c>
    </row>
    <row r="2" customFormat="false" ht="19.5" hidden="false" customHeight="true" outlineLevel="0" collapsed="false">
      <c r="A2" s="2" t="s">
        <v>1</v>
      </c>
    </row>
    <row r="3" customFormat="false" ht="19.5" hidden="false" customHeight="true" outlineLevel="0" collapsed="false">
      <c r="A3" s="3" t="s">
        <v>2</v>
      </c>
    </row>
    <row r="4" customFormat="false" ht="19.5" hidden="false" customHeight="true" outlineLevel="0" collapsed="false"/>
    <row r="5" customFormat="false" ht="19.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6" customFormat="false" ht="19.5" hidden="false" customHeight="true" outlineLevel="0" collapsed="false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</row>
    <row r="7" customFormat="false" ht="19.5" hidden="false" customHeight="true" outlineLevel="0" collapsed="false">
      <c r="A7" s="7" t="s">
        <v>12</v>
      </c>
      <c r="B7" s="8" t="n">
        <v>15473</v>
      </c>
      <c r="C7" s="9" t="n">
        <v>0.181</v>
      </c>
      <c r="D7" s="10" t="s">
        <v>13</v>
      </c>
      <c r="E7" s="10" t="s">
        <v>13</v>
      </c>
      <c r="F7" s="8" t="n">
        <v>7821</v>
      </c>
      <c r="G7" s="11" t="n">
        <f aca="false">IF(ISNUMBER(F7),F7/B7,"n/d")</f>
        <v>0.505461125832095</v>
      </c>
      <c r="H7" s="10" t="s">
        <v>13</v>
      </c>
    </row>
    <row r="8" customFormat="false" ht="19.5" hidden="false" customHeight="true" outlineLevel="0" collapsed="false">
      <c r="A8" s="2" t="s">
        <v>14</v>
      </c>
      <c r="B8" s="12" t="n">
        <v>679.6</v>
      </c>
      <c r="C8" s="13" t="n">
        <v>0.458</v>
      </c>
      <c r="D8" s="12" t="n">
        <v>248.4</v>
      </c>
      <c r="E8" s="14" t="n">
        <f aca="false">D8/B8</f>
        <v>0.365509123013537</v>
      </c>
      <c r="F8" s="12" t="n">
        <v>-164.8</v>
      </c>
      <c r="G8" s="14" t="n">
        <f aca="false">F8/B8</f>
        <v>-0.242495585638611</v>
      </c>
      <c r="H8" s="12" t="n">
        <v>-182.6</v>
      </c>
    </row>
    <row r="9" customFormat="false" ht="19.5" hidden="false" customHeight="true" outlineLevel="0" collapsed="false">
      <c r="A9" s="2" t="s">
        <v>15</v>
      </c>
      <c r="B9" s="12" t="n">
        <v>85</v>
      </c>
      <c r="C9" s="15" t="s">
        <v>16</v>
      </c>
      <c r="D9" s="12" t="n">
        <v>67.8</v>
      </c>
      <c r="E9" s="14" t="n">
        <f aca="false">D9/B9</f>
        <v>0.797647058823529</v>
      </c>
      <c r="F9" s="12" t="n">
        <v>-287</v>
      </c>
      <c r="G9" s="14" t="n">
        <f aca="false">F9/B9</f>
        <v>-3.37647058823529</v>
      </c>
      <c r="H9" s="12" t="n">
        <v>-647</v>
      </c>
    </row>
    <row r="10" customFormat="false" ht="19.5" hidden="false" customHeight="true" outlineLevel="0" collapsed="false">
      <c r="A10" s="2" t="s">
        <v>17</v>
      </c>
      <c r="B10" s="12" t="n">
        <v>334.3</v>
      </c>
      <c r="C10" s="13" t="n">
        <v>0.538</v>
      </c>
      <c r="D10" s="12" t="n">
        <v>32.4</v>
      </c>
      <c r="E10" s="14" t="n">
        <f aca="false">D10/B10</f>
        <v>0.0969189350882441</v>
      </c>
      <c r="F10" s="12" t="n">
        <v>-80.6</v>
      </c>
      <c r="G10" s="14" t="n">
        <f aca="false">F10/B10</f>
        <v>-0.241100807657792</v>
      </c>
      <c r="H10" s="12" t="n">
        <v>-109.9</v>
      </c>
    </row>
    <row r="11" customFormat="false" ht="19.5" hidden="false" customHeight="true" outlineLevel="0" collapsed="false">
      <c r="A11" s="2" t="s">
        <v>18</v>
      </c>
      <c r="B11" s="12" t="n">
        <v>335.6</v>
      </c>
      <c r="C11" s="13" t="n">
        <v>0.342</v>
      </c>
      <c r="D11" s="12" t="n">
        <v>186.5</v>
      </c>
      <c r="E11" s="14" t="n">
        <f aca="false">D11/B11</f>
        <v>0.555721096543504</v>
      </c>
      <c r="F11" s="12" t="n">
        <v>-51.7</v>
      </c>
      <c r="G11" s="14" t="n">
        <f aca="false">F11/B11</f>
        <v>-0.154052443384982</v>
      </c>
      <c r="H11" s="12" t="n">
        <v>-373.1</v>
      </c>
    </row>
    <row r="12" customFormat="false" ht="19.5" hidden="false" customHeight="true" outlineLevel="0" collapsed="false">
      <c r="A12" s="2" t="s">
        <v>19</v>
      </c>
      <c r="B12" s="12" t="n">
        <v>875.8</v>
      </c>
      <c r="C12" s="13" t="n">
        <v>0.041</v>
      </c>
      <c r="D12" s="12" t="n">
        <v>626.8</v>
      </c>
      <c r="E12" s="14" t="n">
        <f aca="false">D12/B12</f>
        <v>0.715688513359215</v>
      </c>
      <c r="F12" s="12" t="n">
        <v>438.6</v>
      </c>
      <c r="G12" s="14" t="n">
        <f aca="false">F12/B12</f>
        <v>0.500799269239552</v>
      </c>
      <c r="H12" s="12" t="n">
        <v>105.6</v>
      </c>
    </row>
    <row r="13" customFormat="false" ht="19.5" hidden="false" customHeight="true" outlineLevel="0" collapsed="false"/>
    <row r="14" customFormat="false" ht="19.5" hidden="false" customHeight="true" outlineLevel="0" collapsed="false">
      <c r="A14" s="16" t="s">
        <v>20</v>
      </c>
      <c r="B14" s="17"/>
      <c r="C14" s="18" t="n">
        <f aca="false">MAX(C8:C12)</f>
        <v>0.538</v>
      </c>
      <c r="D14" s="17"/>
      <c r="E14" s="18" t="n">
        <f aca="false">MAX(E8:E12)</f>
        <v>0.797647058823529</v>
      </c>
      <c r="F14" s="17"/>
      <c r="G14" s="18" t="n">
        <f aca="false">MAX(G8:G12)</f>
        <v>0.500799269239552</v>
      </c>
      <c r="H14" s="17"/>
    </row>
    <row r="15" customFormat="false" ht="19.5" hidden="false" customHeight="true" outlineLevel="0" collapsed="false">
      <c r="A15" s="16" t="s">
        <v>21</v>
      </c>
      <c r="B15" s="17"/>
      <c r="C15" s="18" t="n">
        <f aca="false">QUARTILE(C8:C12,3)</f>
        <v>0.478</v>
      </c>
      <c r="D15" s="17"/>
      <c r="E15" s="18" t="n">
        <f aca="false">QUARTILE(E8:E12,3)</f>
        <v>0.715688513359215</v>
      </c>
      <c r="F15" s="17"/>
      <c r="G15" s="18" t="n">
        <f aca="false">QUARTILE(G8:G12,3)</f>
        <v>-0.154052443384982</v>
      </c>
      <c r="H15" s="17"/>
    </row>
    <row r="16" customFormat="false" ht="19.5" hidden="false" customHeight="true" outlineLevel="0" collapsed="false">
      <c r="A16" s="16" t="s">
        <v>22</v>
      </c>
      <c r="B16" s="17"/>
      <c r="C16" s="18" t="n">
        <f aca="false">MEDIAN(C8:C12)</f>
        <v>0.4</v>
      </c>
      <c r="D16" s="17"/>
      <c r="E16" s="18" t="n">
        <f aca="false">MEDIAN(E8:E12)</f>
        <v>0.555721096543504</v>
      </c>
      <c r="F16" s="17"/>
      <c r="G16" s="18" t="n">
        <f aca="false">MEDIAN(G8:G12)</f>
        <v>-0.241100807657792</v>
      </c>
      <c r="H16" s="17"/>
    </row>
    <row r="17" customFormat="false" ht="19.5" hidden="false" customHeight="true" outlineLevel="0" collapsed="false">
      <c r="A17" s="16" t="s">
        <v>23</v>
      </c>
      <c r="B17" s="17"/>
      <c r="C17" s="18" t="n">
        <f aca="false">QUARTILE(C8:C12,1)</f>
        <v>0.26675</v>
      </c>
      <c r="D17" s="17"/>
      <c r="E17" s="18" t="n">
        <f aca="false">QUARTILE(E8:E12,1)</f>
        <v>0.365509123013537</v>
      </c>
      <c r="F17" s="17"/>
      <c r="G17" s="18" t="n">
        <f aca="false">QUARTILE(G8:G12,1)</f>
        <v>-0.242495585638611</v>
      </c>
      <c r="H17" s="17"/>
    </row>
    <row r="18" customFormat="false" ht="19.5" hidden="false" customHeight="true" outlineLevel="0" collapsed="false">
      <c r="A18" s="16" t="s">
        <v>24</v>
      </c>
      <c r="B18" s="17"/>
      <c r="C18" s="18" t="n">
        <f aca="false">MIN(C8:C12)</f>
        <v>0.041</v>
      </c>
      <c r="D18" s="17"/>
      <c r="E18" s="18" t="n">
        <f aca="false">MIN(E8:E12)</f>
        <v>0.0969189350882441</v>
      </c>
      <c r="F18" s="17"/>
      <c r="G18" s="18" t="n">
        <f aca="false">MIN(G8:G12)</f>
        <v>-3.37647058823529</v>
      </c>
      <c r="H18" s="17"/>
    </row>
    <row r="19" customFormat="false" ht="19.5" hidden="false" customHeight="true" outlineLevel="0" collapsed="false"/>
    <row r="20" customFormat="false" ht="19.5" hidden="false" customHeight="true" outlineLevel="0" collapsed="false">
      <c r="A20" s="4" t="s">
        <v>25</v>
      </c>
      <c r="B20" s="4"/>
      <c r="C20" s="4"/>
      <c r="D20" s="4"/>
      <c r="E20" s="4"/>
      <c r="F20" s="4"/>
      <c r="G20" s="4"/>
      <c r="H20" s="4"/>
    </row>
    <row r="21" customFormat="false" ht="19.5" hidden="false" customHeight="true" outlineLevel="0" collapsed="false">
      <c r="A21" s="5" t="s">
        <v>4</v>
      </c>
      <c r="B21" s="6" t="s">
        <v>26</v>
      </c>
      <c r="C21" s="6" t="s">
        <v>27</v>
      </c>
      <c r="D21" s="6" t="s">
        <v>28</v>
      </c>
      <c r="E21" s="6" t="s">
        <v>29</v>
      </c>
      <c r="F21" s="6" t="s">
        <v>30</v>
      </c>
      <c r="G21" s="6" t="s">
        <v>31</v>
      </c>
      <c r="H21" s="6" t="s">
        <v>32</v>
      </c>
    </row>
    <row r="22" customFormat="false" ht="19.5" hidden="false" customHeight="true" outlineLevel="0" collapsed="false">
      <c r="A22" s="19" t="s">
        <v>33</v>
      </c>
      <c r="B22" s="8" t="n">
        <v>800000</v>
      </c>
      <c r="C22" s="12" t="n">
        <v>0</v>
      </c>
      <c r="D22" s="12" t="n">
        <v>0</v>
      </c>
      <c r="E22" s="20" t="n">
        <f aca="false">B22+C22-D22</f>
        <v>800000</v>
      </c>
      <c r="F22" s="21" t="n">
        <f aca="false">E22/$B$7</f>
        <v>51.7029664577005</v>
      </c>
      <c r="G22" s="21" t="n">
        <f aca="false">E22/$F$7</f>
        <v>102.288709883647</v>
      </c>
      <c r="H22" s="10" t="s">
        <v>16</v>
      </c>
    </row>
    <row r="23" customFormat="false" ht="19.5" hidden="false" customHeight="true" outlineLevel="0" collapsed="false">
      <c r="A23" s="19" t="s">
        <v>34</v>
      </c>
      <c r="B23" s="8" t="n">
        <v>1000000</v>
      </c>
      <c r="C23" s="12" t="n">
        <v>0</v>
      </c>
      <c r="D23" s="12" t="n">
        <v>0</v>
      </c>
      <c r="E23" s="20" t="n">
        <f aca="false">B23+C23-D23</f>
        <v>1000000</v>
      </c>
      <c r="F23" s="21" t="n">
        <f aca="false">E23/$B$7</f>
        <v>64.6287080721256</v>
      </c>
      <c r="G23" s="21" t="n">
        <f aca="false">E23/$F$7</f>
        <v>127.860887354558</v>
      </c>
      <c r="H23" s="10" t="s">
        <v>16</v>
      </c>
    </row>
    <row r="24" customFormat="false" ht="19.5" hidden="false" customHeight="true" outlineLevel="0" collapsed="false">
      <c r="A24" s="19" t="s">
        <v>35</v>
      </c>
      <c r="B24" s="8" t="n">
        <v>1750000</v>
      </c>
      <c r="C24" s="12" t="n">
        <v>0</v>
      </c>
      <c r="D24" s="12" t="n">
        <v>0</v>
      </c>
      <c r="E24" s="20" t="n">
        <f aca="false">B24+C24-D24</f>
        <v>1750000</v>
      </c>
      <c r="F24" s="21" t="n">
        <f aca="false">E24/$B$7</f>
        <v>113.10023912622</v>
      </c>
      <c r="G24" s="21" t="n">
        <f aca="false">E24/$F$7</f>
        <v>223.756552870477</v>
      </c>
      <c r="H24" s="10" t="s">
        <v>16</v>
      </c>
    </row>
    <row r="25" customFormat="false" ht="19.5" hidden="false" customHeight="true" outlineLevel="0" collapsed="false">
      <c r="A25" s="2" t="s">
        <v>14</v>
      </c>
      <c r="B25" s="12" t="n">
        <v>62650</v>
      </c>
      <c r="C25" s="12" t="n">
        <v>139</v>
      </c>
      <c r="D25" s="12" t="n">
        <v>1380</v>
      </c>
      <c r="E25" s="22" t="n">
        <f aca="false">B25+C25-D25</f>
        <v>61409</v>
      </c>
      <c r="F25" s="23" t="n">
        <f aca="false">E25/B8</f>
        <v>90.3605061801059</v>
      </c>
      <c r="G25" s="23" t="str">
        <f aca="false">IF(F8&gt;0,E25/F8,"N/M")</f>
        <v>N/M</v>
      </c>
      <c r="H25" s="23" t="str">
        <f aca="false">IF(H8&gt;0,B25/H8,"N/M")</f>
        <v>N/M</v>
      </c>
    </row>
    <row r="26" customFormat="false" ht="19.5" hidden="false" customHeight="true" outlineLevel="0" collapsed="false">
      <c r="A26" s="2" t="s">
        <v>15</v>
      </c>
      <c r="B26" s="12" t="n">
        <v>26890</v>
      </c>
      <c r="C26" s="12" t="n">
        <v>2991</v>
      </c>
      <c r="D26" s="12" t="n">
        <v>3030</v>
      </c>
      <c r="E26" s="22" t="n">
        <f aca="false">B26+C26-D26</f>
        <v>26851</v>
      </c>
      <c r="F26" s="23" t="n">
        <f aca="false">E26/B9</f>
        <v>315.894117647059</v>
      </c>
      <c r="G26" s="23" t="str">
        <f aca="false">IF(F9&gt;0,E26/F9,"N/M")</f>
        <v>N/M</v>
      </c>
      <c r="H26" s="23" t="str">
        <f aca="false">IF(H9&gt;0,B26/H9,"N/M")</f>
        <v>N/M</v>
      </c>
    </row>
    <row r="27" customFormat="false" ht="19.5" hidden="false" customHeight="true" outlineLevel="0" collapsed="false">
      <c r="A27" s="2" t="s">
        <v>17</v>
      </c>
      <c r="B27" s="12" t="n">
        <v>6450</v>
      </c>
      <c r="C27" s="12" t="n">
        <v>455</v>
      </c>
      <c r="D27" s="12" t="n">
        <v>232</v>
      </c>
      <c r="E27" s="22" t="n">
        <f aca="false">B27+C27-D27</f>
        <v>6673</v>
      </c>
      <c r="F27" s="23" t="n">
        <f aca="false">E27/B10</f>
        <v>19.9611127729584</v>
      </c>
      <c r="G27" s="23" t="str">
        <f aca="false">IF(F10&gt;0,E27/F10,"N/M")</f>
        <v>N/M</v>
      </c>
      <c r="H27" s="23" t="str">
        <f aca="false">IF(H10&gt;0,B27/H10,"N/M")</f>
        <v>N/M</v>
      </c>
    </row>
    <row r="28" customFormat="false" ht="19.5" hidden="false" customHeight="true" outlineLevel="0" collapsed="false">
      <c r="A28" s="2" t="s">
        <v>18</v>
      </c>
      <c r="B28" s="12" t="n">
        <v>11670</v>
      </c>
      <c r="C28" s="12" t="n">
        <v>488</v>
      </c>
      <c r="D28" s="12" t="n">
        <v>731</v>
      </c>
      <c r="E28" s="22" t="n">
        <f aca="false">B28+C28-D28</f>
        <v>11427</v>
      </c>
      <c r="F28" s="23" t="n">
        <f aca="false">E28/B11</f>
        <v>34.0494636471991</v>
      </c>
      <c r="G28" s="23" t="str">
        <f aca="false">IF(F11&gt;0,E28/F11,"N/M")</f>
        <v>N/M</v>
      </c>
      <c r="H28" s="23" t="str">
        <f aca="false">IF(H11&gt;0,B28/H11,"N/M")</f>
        <v>N/M</v>
      </c>
    </row>
    <row r="29" customFormat="false" ht="19.5" hidden="false" customHeight="true" outlineLevel="0" collapsed="false">
      <c r="A29" s="2" t="s">
        <v>19</v>
      </c>
      <c r="B29" s="12" t="n">
        <v>5020</v>
      </c>
      <c r="C29" s="12" t="n">
        <v>1790</v>
      </c>
      <c r="D29" s="12" t="n">
        <v>112</v>
      </c>
      <c r="E29" s="22" t="n">
        <f aca="false">B29+C29-D29</f>
        <v>6698</v>
      </c>
      <c r="F29" s="23" t="n">
        <f aca="false">E29/B12</f>
        <v>7.6478648093172</v>
      </c>
      <c r="G29" s="23" t="n">
        <f aca="false">IF(F12&gt;0,E29/F12,"N/M")</f>
        <v>15.2713178294574</v>
      </c>
      <c r="H29" s="23" t="n">
        <f aca="false">IF(H12&gt;0,B29/H12,"N/M")</f>
        <v>47.5378787878788</v>
      </c>
    </row>
    <row r="30" customFormat="false" ht="19.5" hidden="false" customHeight="true" outlineLevel="0" collapsed="false"/>
    <row r="31" customFormat="false" ht="19.5" hidden="false" customHeight="true" outlineLevel="0" collapsed="false">
      <c r="A31" s="16" t="s">
        <v>20</v>
      </c>
      <c r="B31" s="17"/>
      <c r="C31" s="17"/>
      <c r="D31" s="17"/>
      <c r="E31" s="17"/>
      <c r="F31" s="24" t="n">
        <f aca="false">MAX(F25:F29)</f>
        <v>315.894117647059</v>
      </c>
      <c r="G31" s="24" t="n">
        <f aca="false">MAX(G25:G29)</f>
        <v>15.2713178294574</v>
      </c>
      <c r="H31" s="24" t="n">
        <f aca="false">MAX(H25:H29)</f>
        <v>47.5378787878788</v>
      </c>
    </row>
    <row r="32" customFormat="false" ht="19.5" hidden="false" customHeight="true" outlineLevel="0" collapsed="false">
      <c r="A32" s="16" t="s">
        <v>21</v>
      </c>
      <c r="B32" s="17"/>
      <c r="C32" s="17"/>
      <c r="D32" s="17"/>
      <c r="E32" s="17"/>
      <c r="F32" s="24" t="n">
        <f aca="false">QUARTILE(F25:F29,3)</f>
        <v>90.3605061801059</v>
      </c>
      <c r="G32" s="24" t="n">
        <f aca="false">QUARTILE(G25:G29,3)</f>
        <v>15.2713178294574</v>
      </c>
      <c r="H32" s="24" t="n">
        <f aca="false">QUARTILE(H25:H29,3)</f>
        <v>47.5378787878788</v>
      </c>
    </row>
    <row r="33" customFormat="false" ht="19.5" hidden="false" customHeight="true" outlineLevel="0" collapsed="false">
      <c r="A33" s="16" t="s">
        <v>22</v>
      </c>
      <c r="B33" s="17"/>
      <c r="C33" s="17"/>
      <c r="D33" s="17"/>
      <c r="E33" s="17"/>
      <c r="F33" s="24" t="n">
        <f aca="false">MEDIAN(F25:F29)</f>
        <v>34.0494636471991</v>
      </c>
      <c r="G33" s="24" t="n">
        <f aca="false">MEDIAN(G25:G29)</f>
        <v>15.2713178294574</v>
      </c>
      <c r="H33" s="24" t="n">
        <f aca="false">MEDIAN(H25:H29)</f>
        <v>47.5378787878788</v>
      </c>
    </row>
    <row r="34" customFormat="false" ht="19.5" hidden="false" customHeight="true" outlineLevel="0" collapsed="false">
      <c r="A34" s="16" t="s">
        <v>23</v>
      </c>
      <c r="B34" s="17"/>
      <c r="C34" s="17"/>
      <c r="D34" s="17"/>
      <c r="E34" s="17"/>
      <c r="F34" s="24" t="n">
        <f aca="false">QUARTILE(F25:F29,1)</f>
        <v>19.9611127729584</v>
      </c>
      <c r="G34" s="24" t="n">
        <f aca="false">QUARTILE(G25:G29,1)</f>
        <v>15.2713178294574</v>
      </c>
      <c r="H34" s="24" t="n">
        <f aca="false">QUARTILE(H25:H29,1)</f>
        <v>47.5378787878788</v>
      </c>
    </row>
    <row r="35" customFormat="false" ht="19.5" hidden="false" customHeight="true" outlineLevel="0" collapsed="false">
      <c r="A35" s="16" t="s">
        <v>24</v>
      </c>
      <c r="B35" s="17"/>
      <c r="C35" s="17"/>
      <c r="D35" s="17"/>
      <c r="E35" s="17"/>
      <c r="F35" s="24" t="n">
        <f aca="false">MIN(F25:F29)</f>
        <v>7.6478648093172</v>
      </c>
      <c r="G35" s="24" t="n">
        <f aca="false">MIN(G25:G29)</f>
        <v>15.2713178294574</v>
      </c>
      <c r="H35" s="24" t="n">
        <f aca="false">MIN(H25:H29)</f>
        <v>47.5378787878788</v>
      </c>
    </row>
    <row r="36" customFormat="false" ht="19.5" hidden="false" customHeight="true" outlineLevel="0" collapsed="false"/>
    <row r="37" customFormat="false" ht="19.5" hidden="false" customHeight="true" outlineLevel="0" collapsed="false">
      <c r="A37" s="4" t="s">
        <v>36</v>
      </c>
      <c r="B37" s="4"/>
      <c r="C37" s="4"/>
      <c r="D37" s="4"/>
      <c r="E37" s="4"/>
      <c r="F37" s="4"/>
      <c r="G37" s="4"/>
      <c r="H37" s="4"/>
    </row>
    <row r="38" customFormat="false" ht="42" hidden="false" customHeight="true" outlineLevel="0" collapsed="false">
      <c r="A38" s="25" t="s">
        <v>37</v>
      </c>
      <c r="B38" s="25"/>
      <c r="C38" s="25"/>
      <c r="D38" s="25"/>
      <c r="E38" s="25"/>
      <c r="F38" s="25"/>
      <c r="G38" s="25"/>
      <c r="H38" s="25"/>
    </row>
    <row r="39" customFormat="false" ht="42" hidden="false" customHeight="true" outlineLevel="0" collapsed="false">
      <c r="A39" s="25" t="s">
        <v>38</v>
      </c>
      <c r="B39" s="25"/>
      <c r="C39" s="25"/>
      <c r="D39" s="25"/>
      <c r="E39" s="25"/>
      <c r="F39" s="25"/>
      <c r="G39" s="25"/>
      <c r="H39" s="25"/>
    </row>
    <row r="40" customFormat="false" ht="42" hidden="false" customHeight="true" outlineLevel="0" collapsed="false">
      <c r="A40" s="25" t="s">
        <v>39</v>
      </c>
      <c r="B40" s="25"/>
      <c r="C40" s="25"/>
      <c r="D40" s="25"/>
      <c r="E40" s="25"/>
      <c r="F40" s="25"/>
      <c r="G40" s="25"/>
      <c r="H40" s="25"/>
    </row>
    <row r="41" customFormat="false" ht="42" hidden="false" customHeight="true" outlineLevel="0" collapsed="false">
      <c r="A41" s="25" t="s">
        <v>40</v>
      </c>
      <c r="B41" s="25"/>
      <c r="C41" s="25"/>
      <c r="D41" s="25"/>
      <c r="E41" s="25"/>
      <c r="F41" s="25"/>
      <c r="G41" s="25"/>
      <c r="H41" s="25"/>
    </row>
    <row r="42" customFormat="false" ht="42" hidden="false" customHeight="true" outlineLevel="0" collapsed="false">
      <c r="A42" s="25" t="s">
        <v>41</v>
      </c>
      <c r="B42" s="25"/>
      <c r="C42" s="25"/>
      <c r="D42" s="25"/>
      <c r="E42" s="25"/>
      <c r="F42" s="25"/>
      <c r="G42" s="25"/>
      <c r="H42" s="25"/>
    </row>
    <row r="43" customFormat="false" ht="42" hidden="false" customHeight="true" outlineLevel="0" collapsed="false">
      <c r="A43" s="25" t="s">
        <v>42</v>
      </c>
      <c r="B43" s="25"/>
      <c r="C43" s="25"/>
      <c r="D43" s="25"/>
      <c r="E43" s="25"/>
      <c r="F43" s="25"/>
      <c r="G43" s="25"/>
      <c r="H43" s="25"/>
    </row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</sheetData>
  <mergeCells count="6">
    <mergeCell ref="A38:H38"/>
    <mergeCell ref="A39:H39"/>
    <mergeCell ref="A40:H40"/>
    <mergeCell ref="A41:H41"/>
    <mergeCell ref="A42:H42"/>
    <mergeCell ref="A43:H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2026-06-10T05:57:11Z</dcterms:created>
  <dc:creator>openpyxl</dc:creator>
  <dc:description/>
  <dc:language>en-US</dc:language>
  <cp:lastModifiedBy/>
  <dcterms:modified xsi:type="dcterms:W3CDTF">2026-06-10T05:57:11Z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